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7950" activeTab="1"/>
  </bookViews>
  <sheets>
    <sheet name="Hoja2" sheetId="1" r:id="rId1"/>
    <sheet name="Hoja3" sheetId="2" r:id="rId2"/>
    <sheet name="Hoja5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<sst xmlns="http://schemas.openxmlformats.org/spreadsheetml/2006/main" count="91" uniqueCount="52">
  <si>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Magnitudes/Ratios</t>
  </si>
  <si>
    <t>Remanente Tesor.</t>
  </si>
  <si>
    <t>Pte de cobro</t>
  </si>
  <si>
    <t>Pte de pago</t>
  </si>
  <si>
    <t xml:space="preserve">EVOLUCIÓN ECONÓMICO FINANCIERA AYUNTAMIENTO DE ALMASSORA                                                                                                                                                                            </t>
  </si>
  <si>
    <t>38.Autonomía fiscal</t>
  </si>
  <si>
    <t>40. Ingresos Fiscales/hab</t>
  </si>
  <si>
    <t>41. Gasto/habitante</t>
  </si>
  <si>
    <t>42. Inversión/habitante</t>
  </si>
  <si>
    <t>43. Período Medio Cobro</t>
  </si>
  <si>
    <t>45. Deuda</t>
  </si>
  <si>
    <t xml:space="preserve">EVOLUCIÓN ECONÓMICO FINANCIERA AYUNTAMIENTO DE ALMASSORA  TRANSPARENCIA INTERANCIONAL                                                                                                                                                                     </t>
  </si>
  <si>
    <t>Eficiencia Recaudación</t>
  </si>
  <si>
    <t>PMP</t>
  </si>
  <si>
    <t>Eficiencia Gasto</t>
  </si>
  <si>
    <t>Población</t>
  </si>
  <si>
    <t>Cap 1,2 y 4 gastos</t>
  </si>
  <si>
    <t>39. Cap/Nec. financiación</t>
  </si>
  <si>
    <t>Almassora</t>
  </si>
  <si>
    <t>Onda</t>
  </si>
  <si>
    <t>La Vall d´Uixó</t>
  </si>
  <si>
    <t>Burriana</t>
  </si>
  <si>
    <t>45. Deuda/habitante</t>
  </si>
  <si>
    <t>45. Deuda/ habitante</t>
  </si>
  <si>
    <t>Realización de cobros</t>
  </si>
  <si>
    <t>Pte de cobro: total de derechos reconocidos presupuestarios pendientes del cobro al final del ejercicio.</t>
  </si>
  <si>
    <t>Pte de pago: total de obligaciones reconocidas presupuestarias pendientes de pago al final del ejercicio</t>
  </si>
  <si>
    <t>PMP: período medio de pago calculado como( el pendiente de pago de presupuesto corriente/total obligaciones reconocidas ) x365 días</t>
  </si>
  <si>
    <t xml:space="preserve">Eficiencia en el gasto: suma de los capítulos 1,2 y 4 de gastos corrientes dividido por el número de habitantes. </t>
  </si>
  <si>
    <t xml:space="preserve">Realización de cobros: el total recuadado de presupuesto corriente dividido por los derechos reconocidos netos totales del ejercicio. </t>
  </si>
  <si>
    <t xml:space="preserve">Cap 1, 2 y 4 de gatos: suma de los capítulos de gastos de personal, corriente y de subvenciones. </t>
  </si>
  <si>
    <t>Autonomía fiscal : Derechos reconocidos netos de ingresos tributarios/total de derechos reconocidos netos</t>
  </si>
  <si>
    <t>Cap/Nec. Financiación: Capacidad o necesidad de financiación ( superávit o déficit ) en términos de estabilidad presupuestaria</t>
  </si>
  <si>
    <t>Ingresos Fiscales/hab : Derechos reconocidos netos de ingresos tributarios/ número de habitantes.</t>
  </si>
  <si>
    <t>Gasto/habitante: Total de obligaciones reconocidas de presupuesto corrientes/ número de habitantes.</t>
  </si>
  <si>
    <t>Inversión/habitante: suma de la obligaciones reconocidas de los capítulos 6 y 7 de gastos/ número de habitantes</t>
  </si>
  <si>
    <t>Período Medio Cobro:De los capítulos 1,2 y 3 los ( derechos pendientes de cobro al final del ejercicio  / total derechos rec. Netos ) x365</t>
  </si>
  <si>
    <t>Deuda: / habitante: Pasivo exigible / número de habitantes.</t>
  </si>
  <si>
    <t>Eficiencia recaudación: total del pendiente de cobro al final del ejercicio/ número de habitantes. Analiza la eficiencia de la recaudación ejecutiva.</t>
  </si>
  <si>
    <t xml:space="preserve">PMP RD 635/2014 </t>
  </si>
  <si>
    <t>PMP RD 635/2014: regulado por el RD 635/2014 de 25 de julio, se computa a partir de la fecha de entrada de la factura</t>
  </si>
  <si>
    <t>Vila-real</t>
  </si>
  <si>
    <t>Ratios y Magnitudes</t>
  </si>
  <si>
    <t>Ingresos Urbanísticos</t>
  </si>
  <si>
    <t>64. Proporción de ingresos urbanísticos</t>
  </si>
  <si>
    <t xml:space="preserve">Proporción de ingresos urbanísitcos: Ingresos derivados del urbanismo/ingresos totales. </t>
  </si>
  <si>
    <t>Se han incluído: IBI naturaleza Urbana, Impuesto sobre Construcciones Instalaciones y Obras</t>
  </si>
  <si>
    <t>Tasas por licencias urbanísticas, Sanciones por infracciones urbanísticas, Canon aprovechamiento</t>
  </si>
  <si>
    <t xml:space="preserve">Urbanístico y canón de urbanización y canalización. </t>
  </si>
  <si>
    <t>Manises</t>
  </si>
  <si>
    <t>COMPARATIVA AYUNTAMIENTOS DATOS 2016 OTROS INDICADORES</t>
  </si>
  <si>
    <t>COMPARATIVA AYUNTAMIENTOS INDICADORES 2016 DE TRANSPARENCIA INTERNACIONAL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</si>
</sst>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43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164" fontId="0" fillId="34" borderId="11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 horizontal="center"/>
    </xf>
    <xf numFmtId="164" fontId="0" fillId="34" borderId="15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33" borderId="17" xfId="0" applyFill="1" applyBorder="1" applyAlignment="1">
      <alignment wrapText="1"/>
    </xf>
    <xf numFmtId="4" fontId="0" fillId="34" borderId="15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0" xfId="0" applyFill="1" applyBorder="1" applyAlignment="1">
      <alignment horizontal="center"/>
    </xf>
    <xf numFmtId="164" fontId="0" fillId="36" borderId="0" xfId="0" applyNumberFormat="1" applyFill="1" applyBorder="1" applyAlignment="1">
      <alignment/>
    </xf>
    <xf numFmtId="4" fontId="0" fillId="36" borderId="0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164" fontId="42" fillId="34" borderId="15" xfId="0" applyNumberFormat="1" applyFont="1" applyFill="1" applyBorder="1" applyAlignment="1">
      <alignment/>
    </xf>
    <xf numFmtId="10" fontId="0" fillId="34" borderId="16" xfId="0" applyNumberFormat="1" applyFill="1" applyBorder="1" applyAlignment="1">
      <alignment/>
    </xf>
    <xf numFmtId="164" fontId="0" fillId="34" borderId="15" xfId="0" applyNumberFormat="1" applyFill="1" applyBorder="1" applyAlignment="1">
      <alignment horizontal="right" wrapText="1"/>
    </xf>
    <xf numFmtId="164" fontId="0" fillId="34" borderId="12" xfId="0" applyNumberForma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2"/>
  <sheetViews>
    <sheetView zoomScalePageLayoutView="0" workbookViewId="0" topLeftCell="A1">
      <selection activeCell="C20" sqref="C20"/>
    </sheetView>
  </sheetViews>
  <sheetFormatPr defaultColWidth="11.421875" defaultRowHeight="12.75"/>
  <cols>
    <col min="2" max="2" width="22.421875" style="0" customWidth="1"/>
    <col min="3" max="3" width="14.00390625" style="0" customWidth="1"/>
    <col min="4" max="4" width="14.28125" style="0" customWidth="1"/>
    <col min="5" max="5" width="14.421875" style="0" customWidth="1"/>
    <col min="6" max="6" width="14.00390625" style="0" customWidth="1"/>
    <col min="7" max="7" width="13.57421875" style="0" customWidth="1"/>
    <col min="8" max="8" width="13.421875" style="0" customWidth="1"/>
    <col min="9" max="9" width="13.00390625" style="0" customWidth="1"/>
  </cols>
  <sheetData>
    <row r="4" ht="13.5" thickBot="1">
      <c r="B4" s="1" t="s">
        <v>4</v>
      </c>
    </row>
    <row r="5" spans="2:9" ht="19.5" customHeight="1" thickBot="1">
      <c r="B5" s="2" t="s">
        <v>0</v>
      </c>
      <c r="C5" s="10">
        <v>2010</v>
      </c>
      <c r="D5" s="10">
        <v>2011</v>
      </c>
      <c r="E5" s="10">
        <v>2012</v>
      </c>
      <c r="F5" s="10">
        <v>2013</v>
      </c>
      <c r="G5" s="10">
        <v>2014</v>
      </c>
      <c r="H5" s="10">
        <v>2015</v>
      </c>
      <c r="I5" s="10">
        <v>2016</v>
      </c>
    </row>
    <row r="6" spans="2:9" ht="19.5" customHeight="1" thickBot="1">
      <c r="B6" s="9" t="s">
        <v>1</v>
      </c>
      <c r="C6" s="6">
        <v>-1579258.54</v>
      </c>
      <c r="D6" s="6">
        <v>-1760709.59</v>
      </c>
      <c r="E6" s="6">
        <v>3027952.18</v>
      </c>
      <c r="F6" s="6">
        <v>4822144.55</v>
      </c>
      <c r="G6" s="6">
        <v>2989746.48</v>
      </c>
      <c r="H6" s="6">
        <v>3492703.58</v>
      </c>
      <c r="I6" s="6">
        <v>3626826.14</v>
      </c>
    </row>
    <row r="7" spans="2:9" ht="19.5" customHeight="1" thickBot="1">
      <c r="B7" s="9" t="s">
        <v>2</v>
      </c>
      <c r="C7" s="7">
        <v>8321999.39</v>
      </c>
      <c r="D7" s="7">
        <v>10918245.6</v>
      </c>
      <c r="E7" s="7">
        <v>13274903.05</v>
      </c>
      <c r="F7" s="7">
        <v>13679463.73</v>
      </c>
      <c r="G7" s="7">
        <v>13521898.48</v>
      </c>
      <c r="H7" s="7">
        <v>14342667.73</v>
      </c>
      <c r="I7" s="7">
        <f>2189776.92+11900749.01</f>
        <v>14090525.93</v>
      </c>
    </row>
    <row r="8" spans="2:9" ht="19.5" customHeight="1" thickBot="1">
      <c r="B8" s="9" t="s">
        <v>3</v>
      </c>
      <c r="C8" s="7">
        <v>5190230.9</v>
      </c>
      <c r="D8" s="7">
        <v>4615967.95</v>
      </c>
      <c r="E8" s="7">
        <v>1619806.49</v>
      </c>
      <c r="F8" s="7">
        <v>793530.64</v>
      </c>
      <c r="G8" s="7">
        <v>9926.79</v>
      </c>
      <c r="H8" s="7">
        <v>602646.78</v>
      </c>
      <c r="I8" s="7">
        <v>538679.08</v>
      </c>
    </row>
    <row r="9" spans="2:9" ht="19.5" customHeight="1" thickBot="1">
      <c r="B9" s="9" t="s">
        <v>13</v>
      </c>
      <c r="C9" s="7">
        <v>69.3</v>
      </c>
      <c r="D9" s="7">
        <v>76</v>
      </c>
      <c r="E9" s="7">
        <v>29.57</v>
      </c>
      <c r="F9" s="7">
        <v>11.59</v>
      </c>
      <c r="G9" s="7">
        <v>0.15</v>
      </c>
      <c r="H9" s="7">
        <v>9.71</v>
      </c>
      <c r="I9" s="7">
        <v>-3.71</v>
      </c>
    </row>
    <row r="10" spans="2:9" ht="19.5" customHeight="1" thickBot="1">
      <c r="B10" s="9" t="s">
        <v>14</v>
      </c>
      <c r="C10" s="7">
        <f aca="true" t="shared" si="0" ref="C10:H10">C13/C14</f>
        <v>711.5912841423443</v>
      </c>
      <c r="D10" s="7">
        <f t="shared" si="0"/>
        <v>674.5843148968974</v>
      </c>
      <c r="E10" s="7">
        <f t="shared" si="0"/>
        <v>589.763987068141</v>
      </c>
      <c r="F10" s="7">
        <f t="shared" si="0"/>
        <v>558.2113377377225</v>
      </c>
      <c r="G10" s="7">
        <f t="shared" si="0"/>
        <v>595.7641986455982</v>
      </c>
      <c r="H10" s="7">
        <f t="shared" si="0"/>
        <v>713.7967867231638</v>
      </c>
      <c r="I10" s="7">
        <f>I13/I14</f>
        <v>729.162404806492</v>
      </c>
    </row>
    <row r="11" spans="2:9" ht="19.5" customHeight="1" thickBot="1">
      <c r="B11" s="9" t="s">
        <v>12</v>
      </c>
      <c r="C11" s="7">
        <f aca="true" t="shared" si="1" ref="C11:H11">C7/C14</f>
        <v>324.72293546121426</v>
      </c>
      <c r="D11" s="7">
        <f t="shared" si="1"/>
        <v>420.8227249951821</v>
      </c>
      <c r="E11" s="7">
        <f t="shared" si="1"/>
        <v>507.89696789991206</v>
      </c>
      <c r="F11" s="7">
        <f t="shared" si="1"/>
        <v>522.3960792026273</v>
      </c>
      <c r="G11" s="7">
        <f t="shared" si="1"/>
        <v>517.3469977426637</v>
      </c>
      <c r="H11" s="7">
        <f t="shared" si="1"/>
        <v>562.7223685655995</v>
      </c>
      <c r="I11" s="7">
        <f>I7/I14</f>
        <v>549.7240141229713</v>
      </c>
    </row>
    <row r="12" spans="2:9" ht="19.5" customHeight="1" thickBot="1">
      <c r="B12" s="9" t="s">
        <v>24</v>
      </c>
      <c r="C12" s="7">
        <v>0.91</v>
      </c>
      <c r="D12" s="7">
        <v>0.83</v>
      </c>
      <c r="E12" s="7">
        <v>0.81</v>
      </c>
      <c r="F12" s="7">
        <v>0.88</v>
      </c>
      <c r="G12" s="7">
        <v>0.86</v>
      </c>
      <c r="H12" s="7">
        <v>0.88</v>
      </c>
      <c r="I12" s="7">
        <v>0.9</v>
      </c>
    </row>
    <row r="13" spans="2:9" ht="13.5" thickBot="1">
      <c r="B13" s="9" t="s">
        <v>16</v>
      </c>
      <c r="C13" s="14">
        <v>18236661.43</v>
      </c>
      <c r="D13" s="14">
        <v>17502090.05</v>
      </c>
      <c r="E13" s="14">
        <v>15414661.33</v>
      </c>
      <c r="F13" s="14">
        <v>14617322.09</v>
      </c>
      <c r="G13" s="14">
        <v>15571488.86</v>
      </c>
      <c r="H13" s="14">
        <v>18193252.5</v>
      </c>
      <c r="I13" s="14">
        <v>18689890.76</v>
      </c>
    </row>
    <row r="14" spans="2:9" ht="13.5" thickBot="1">
      <c r="B14" s="9" t="s">
        <v>15</v>
      </c>
      <c r="C14" s="15">
        <v>25628</v>
      </c>
      <c r="D14" s="15">
        <v>25945</v>
      </c>
      <c r="E14" s="15">
        <v>26137</v>
      </c>
      <c r="F14" s="15">
        <v>26186</v>
      </c>
      <c r="G14" s="15">
        <v>26137</v>
      </c>
      <c r="H14" s="15">
        <v>25488</v>
      </c>
      <c r="I14" s="15">
        <v>25632</v>
      </c>
    </row>
    <row r="16" ht="19.5" customHeight="1" thickBot="1">
      <c r="B16" s="1" t="s">
        <v>11</v>
      </c>
    </row>
    <row r="17" spans="2:9" ht="19.5" customHeight="1" thickBot="1">
      <c r="B17" s="2" t="s">
        <v>0</v>
      </c>
      <c r="C17" s="10">
        <v>2010</v>
      </c>
      <c r="D17" s="10">
        <v>2011</v>
      </c>
      <c r="E17" s="10">
        <v>2012</v>
      </c>
      <c r="F17" s="10">
        <v>2013</v>
      </c>
      <c r="G17" s="10">
        <v>2014</v>
      </c>
      <c r="H17" s="10">
        <v>2015</v>
      </c>
      <c r="I17" s="10">
        <v>2016</v>
      </c>
    </row>
    <row r="18" spans="2:9" ht="19.5" customHeight="1" thickBot="1">
      <c r="B18" s="9" t="s">
        <v>5</v>
      </c>
      <c r="C18" s="6">
        <v>0.44</v>
      </c>
      <c r="D18" s="6">
        <v>0.71</v>
      </c>
      <c r="E18" s="6">
        <v>0.67</v>
      </c>
      <c r="F18" s="6">
        <v>0.62</v>
      </c>
      <c r="G18" s="6">
        <v>0.67</v>
      </c>
      <c r="H18" s="6">
        <v>0.6</v>
      </c>
      <c r="I18" s="6">
        <v>0.63</v>
      </c>
    </row>
    <row r="19" spans="2:9" s="12" customFormat="1" ht="19.5" customHeight="1" thickBot="1">
      <c r="B19" s="13" t="s">
        <v>17</v>
      </c>
      <c r="C19" s="11">
        <v>-2429850.27</v>
      </c>
      <c r="D19" s="11">
        <v>-1887894.3</v>
      </c>
      <c r="E19" s="11">
        <v>3176536.2</v>
      </c>
      <c r="F19" s="11">
        <v>7508776.58</v>
      </c>
      <c r="G19" s="11">
        <v>4299337.970000001</v>
      </c>
      <c r="H19" s="11">
        <v>1632271.18</v>
      </c>
      <c r="I19" s="11">
        <v>960751.92</v>
      </c>
    </row>
    <row r="20" spans="2:9" ht="19.5" customHeight="1" thickBot="1">
      <c r="B20" s="9" t="s">
        <v>6</v>
      </c>
      <c r="C20" s="7">
        <f>14158082.65/C14</f>
        <v>552.4458658498518</v>
      </c>
      <c r="D20" s="7">
        <f>15624239.7/C14</f>
        <v>609.655053066958</v>
      </c>
      <c r="E20" s="7">
        <f>18390969.92/D14</f>
        <v>708.8444756215071</v>
      </c>
      <c r="F20" s="7">
        <f>17365504.69/E14</f>
        <v>664.4031331063244</v>
      </c>
      <c r="G20" s="7">
        <f>17200861.46/F14</f>
        <v>656.8724303062705</v>
      </c>
      <c r="H20" s="7">
        <f>14383602.83/G14</f>
        <v>550.3157527642805</v>
      </c>
      <c r="I20" s="7">
        <f>14492780.78/H14</f>
        <v>568.6119263967357</v>
      </c>
    </row>
    <row r="21" spans="2:9" ht="19.5" customHeight="1" thickBot="1">
      <c r="B21" s="9" t="s">
        <v>7</v>
      </c>
      <c r="C21" s="7">
        <f>27269133.31/C14</f>
        <v>1064.0367297487123</v>
      </c>
      <c r="D21" s="7">
        <f>21448229.59/C14</f>
        <v>836.9061023099734</v>
      </c>
      <c r="E21" s="7">
        <v>701.26</v>
      </c>
      <c r="F21" s="7">
        <f>24303209.56/E14</f>
        <v>929.8392914259479</v>
      </c>
      <c r="G21" s="7">
        <f>24303209.56/F14</f>
        <v>928.0993492706026</v>
      </c>
      <c r="H21" s="7">
        <f>22653569.62/H14</f>
        <v>888.7935349968614</v>
      </c>
      <c r="I21" s="7">
        <f>21399395.86/I14</f>
        <v>834.8703128901373</v>
      </c>
    </row>
    <row r="22" spans="2:9" ht="19.5" customHeight="1" thickBot="1">
      <c r="B22" s="9" t="s">
        <v>8</v>
      </c>
      <c r="C22" s="7">
        <f>2861846.94/C14</f>
        <v>111.66875838926174</v>
      </c>
      <c r="D22" s="7">
        <f>3569560.67/C14</f>
        <v>139.2836222100827</v>
      </c>
      <c r="E22" s="7">
        <v>67.2</v>
      </c>
      <c r="F22" s="7">
        <f>7940627.03/E14</f>
        <v>303.80789799900526</v>
      </c>
      <c r="G22" s="7">
        <f>3457091.28/F14</f>
        <v>132.0205942106469</v>
      </c>
      <c r="H22" s="7">
        <f>2401464.43/H14</f>
        <v>94.21941423414941</v>
      </c>
      <c r="I22" s="7">
        <f>2401464.43/I14</f>
        <v>93.69009168227217</v>
      </c>
    </row>
    <row r="23" spans="2:9" ht="19.5" customHeight="1" thickBot="1">
      <c r="B23" s="9" t="s">
        <v>9</v>
      </c>
      <c r="C23" s="7">
        <v>70.02</v>
      </c>
      <c r="D23" s="7">
        <v>83.41</v>
      </c>
      <c r="E23" s="7">
        <v>96.73</v>
      </c>
      <c r="F23" s="7">
        <v>70.22</v>
      </c>
      <c r="G23" s="7">
        <v>70.22</v>
      </c>
      <c r="H23" s="7">
        <v>43.34</v>
      </c>
      <c r="I23" s="7">
        <v>55.03</v>
      </c>
    </row>
    <row r="24" spans="2:9" ht="19.5" customHeight="1" thickBot="1">
      <c r="B24" s="9" t="s">
        <v>10</v>
      </c>
      <c r="C24" s="7">
        <v>7340297.33</v>
      </c>
      <c r="D24" s="7">
        <v>8173270.16</v>
      </c>
      <c r="E24" s="7">
        <v>9534775.84</v>
      </c>
      <c r="F24" s="7">
        <v>11822487.63</v>
      </c>
      <c r="G24" s="7">
        <v>8340540.64</v>
      </c>
      <c r="H24" s="7">
        <v>6613547.27</v>
      </c>
      <c r="I24" s="7">
        <v>5764441.58</v>
      </c>
    </row>
    <row r="25" spans="2:9" ht="19.5" customHeight="1" thickBot="1">
      <c r="B25" s="9" t="s">
        <v>23</v>
      </c>
      <c r="C25" s="8">
        <f>7340297.33/C14</f>
        <v>286.41709575464336</v>
      </c>
      <c r="D25" s="8">
        <f aca="true" t="shared" si="2" ref="D25:I25">D24/C14</f>
        <v>318.919547370064</v>
      </c>
      <c r="E25" s="8">
        <f t="shared" si="2"/>
        <v>367.49955058778187</v>
      </c>
      <c r="F25" s="8">
        <f t="shared" si="2"/>
        <v>452.32764395301683</v>
      </c>
      <c r="G25" s="8">
        <f t="shared" si="2"/>
        <v>318.51144275567094</v>
      </c>
      <c r="H25" s="8">
        <f t="shared" si="2"/>
        <v>253.033908635268</v>
      </c>
      <c r="I25" s="8">
        <f t="shared" si="2"/>
        <v>226.16296217827997</v>
      </c>
    </row>
    <row r="28" ht="13.5" thickBot="1"/>
    <row r="29" spans="2:9" ht="12.75">
      <c r="B29" s="17" t="s">
        <v>25</v>
      </c>
      <c r="C29" s="18"/>
      <c r="D29" s="18"/>
      <c r="E29" s="18"/>
      <c r="F29" s="18"/>
      <c r="G29" s="18"/>
      <c r="H29" s="18"/>
      <c r="I29" s="19"/>
    </row>
    <row r="30" spans="2:9" ht="12.75">
      <c r="B30" s="20" t="s">
        <v>26</v>
      </c>
      <c r="C30" s="16"/>
      <c r="D30" s="16"/>
      <c r="E30" s="16"/>
      <c r="F30" s="16"/>
      <c r="G30" s="16"/>
      <c r="H30" s="16"/>
      <c r="I30" s="21"/>
    </row>
    <row r="31" spans="2:9" ht="12.75">
      <c r="B31" s="20" t="s">
        <v>27</v>
      </c>
      <c r="C31" s="16"/>
      <c r="D31" s="16"/>
      <c r="E31" s="16"/>
      <c r="F31" s="16"/>
      <c r="G31" s="16"/>
      <c r="H31" s="16"/>
      <c r="I31" s="21"/>
    </row>
    <row r="32" spans="2:9" ht="12.75">
      <c r="B32" s="20" t="s">
        <v>28</v>
      </c>
      <c r="C32" s="16"/>
      <c r="D32" s="16"/>
      <c r="E32" s="16"/>
      <c r="F32" s="16"/>
      <c r="G32" s="16"/>
      <c r="H32" s="16"/>
      <c r="I32" s="21"/>
    </row>
    <row r="33" spans="2:9" ht="12.75">
      <c r="B33" s="20" t="s">
        <v>38</v>
      </c>
      <c r="C33" s="16"/>
      <c r="D33" s="16"/>
      <c r="E33" s="16"/>
      <c r="F33" s="16"/>
      <c r="G33" s="16"/>
      <c r="H33" s="16"/>
      <c r="I33" s="21"/>
    </row>
    <row r="34" spans="2:9" ht="12.75">
      <c r="B34" s="20" t="s">
        <v>29</v>
      </c>
      <c r="C34" s="16"/>
      <c r="D34" s="16"/>
      <c r="E34" s="16"/>
      <c r="F34" s="16"/>
      <c r="G34" s="16"/>
      <c r="H34" s="16"/>
      <c r="I34" s="21"/>
    </row>
    <row r="35" spans="2:9" ht="12.75">
      <c r="B35" s="20" t="s">
        <v>30</v>
      </c>
      <c r="C35" s="16"/>
      <c r="D35" s="16"/>
      <c r="E35" s="16"/>
      <c r="F35" s="16"/>
      <c r="G35" s="16"/>
      <c r="H35" s="16"/>
      <c r="I35" s="21"/>
    </row>
    <row r="36" spans="2:9" ht="12.75">
      <c r="B36" s="20" t="s">
        <v>31</v>
      </c>
      <c r="C36" s="16"/>
      <c r="D36" s="16"/>
      <c r="E36" s="16"/>
      <c r="F36" s="16"/>
      <c r="G36" s="16"/>
      <c r="H36" s="16"/>
      <c r="I36" s="21"/>
    </row>
    <row r="37" spans="2:9" ht="12.75">
      <c r="B37" s="20" t="s">
        <v>32</v>
      </c>
      <c r="C37" s="16"/>
      <c r="D37" s="16"/>
      <c r="E37" s="16"/>
      <c r="F37" s="16"/>
      <c r="G37" s="16"/>
      <c r="H37" s="16"/>
      <c r="I37" s="21"/>
    </row>
    <row r="38" spans="2:9" ht="12.75">
      <c r="B38" s="20" t="s">
        <v>33</v>
      </c>
      <c r="C38" s="16"/>
      <c r="D38" s="16"/>
      <c r="E38" s="16"/>
      <c r="F38" s="16"/>
      <c r="G38" s="16"/>
      <c r="H38" s="16"/>
      <c r="I38" s="21"/>
    </row>
    <row r="39" spans="2:9" ht="12.75">
      <c r="B39" s="20" t="s">
        <v>34</v>
      </c>
      <c r="C39" s="16"/>
      <c r="D39" s="16"/>
      <c r="E39" s="16"/>
      <c r="F39" s="16"/>
      <c r="G39" s="16"/>
      <c r="H39" s="16"/>
      <c r="I39" s="21"/>
    </row>
    <row r="40" spans="2:9" ht="12.75">
      <c r="B40" s="20" t="s">
        <v>35</v>
      </c>
      <c r="C40" s="16"/>
      <c r="D40" s="16"/>
      <c r="E40" s="16"/>
      <c r="F40" s="16"/>
      <c r="G40" s="16"/>
      <c r="H40" s="16"/>
      <c r="I40" s="21"/>
    </row>
    <row r="41" spans="2:9" ht="12.75">
      <c r="B41" s="20" t="s">
        <v>36</v>
      </c>
      <c r="C41" s="16"/>
      <c r="D41" s="16"/>
      <c r="E41" s="16"/>
      <c r="F41" s="16"/>
      <c r="G41" s="16"/>
      <c r="H41" s="16"/>
      <c r="I41" s="21"/>
    </row>
    <row r="42" spans="2:9" ht="13.5" thickBot="1">
      <c r="B42" s="22" t="s">
        <v>37</v>
      </c>
      <c r="C42" s="23"/>
      <c r="D42" s="23"/>
      <c r="E42" s="23"/>
      <c r="F42" s="23"/>
      <c r="G42" s="23"/>
      <c r="H42" s="23"/>
      <c r="I42" s="2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46"/>
  <sheetViews>
    <sheetView tabSelected="1" zoomScalePageLayoutView="0" workbookViewId="0" topLeftCell="A17">
      <selection activeCell="B1" sqref="B1:I46"/>
    </sheetView>
  </sheetViews>
  <sheetFormatPr defaultColWidth="11.421875" defaultRowHeight="12.75"/>
  <cols>
    <col min="1" max="1" width="5.140625" style="0" customWidth="1"/>
    <col min="2" max="2" width="22.57421875" style="0" customWidth="1"/>
    <col min="3" max="3" width="15.7109375" style="0" customWidth="1"/>
    <col min="4" max="4" width="13.8515625" style="0" customWidth="1"/>
    <col min="5" max="5" width="14.28125" style="0" customWidth="1"/>
    <col min="6" max="7" width="14.00390625" style="0" customWidth="1"/>
    <col min="8" max="8" width="13.140625" style="0" customWidth="1"/>
    <col min="9" max="9" width="13.421875" style="0" customWidth="1"/>
  </cols>
  <sheetData>
    <row r="2" ht="4.5" customHeight="1"/>
    <row r="4" spans="2:3" ht="19.5" customHeight="1" thickBot="1">
      <c r="B4" s="1" t="s">
        <v>50</v>
      </c>
      <c r="C4" s="1"/>
    </row>
    <row r="5" spans="2:9" ht="19.5" customHeight="1" thickBot="1">
      <c r="B5" s="2" t="s">
        <v>0</v>
      </c>
      <c r="C5" s="10" t="s">
        <v>18</v>
      </c>
      <c r="D5" s="10" t="s">
        <v>19</v>
      </c>
      <c r="E5" s="10" t="s">
        <v>20</v>
      </c>
      <c r="F5" s="10" t="s">
        <v>49</v>
      </c>
      <c r="G5" s="31" t="s">
        <v>21</v>
      </c>
      <c r="H5" s="31" t="s">
        <v>41</v>
      </c>
      <c r="I5" s="25"/>
    </row>
    <row r="6" spans="2:9" ht="19.5" customHeight="1" thickBot="1">
      <c r="B6" s="9" t="s">
        <v>1</v>
      </c>
      <c r="C6" s="6">
        <f>Hoja2!I6</f>
        <v>3626826.14</v>
      </c>
      <c r="D6" s="6">
        <v>5209267.63</v>
      </c>
      <c r="E6" s="6">
        <v>145686.49</v>
      </c>
      <c r="F6" s="6">
        <v>3618186.42</v>
      </c>
      <c r="G6" s="6">
        <v>1296780.3</v>
      </c>
      <c r="H6" s="6">
        <v>3704014.39</v>
      </c>
      <c r="I6" s="26"/>
    </row>
    <row r="7" spans="2:9" ht="19.5" customHeight="1" thickBot="1">
      <c r="B7" s="9" t="s">
        <v>2</v>
      </c>
      <c r="C7" s="7">
        <f>Hoja2!I7</f>
        <v>14090525.93</v>
      </c>
      <c r="D7" s="7">
        <v>8878395.17</v>
      </c>
      <c r="E7" s="7">
        <v>5644635.39</v>
      </c>
      <c r="F7" s="7">
        <v>7936034.68</v>
      </c>
      <c r="G7" s="7">
        <v>12070192.18</v>
      </c>
      <c r="H7" s="7">
        <v>22465864.07</v>
      </c>
      <c r="I7" s="26"/>
    </row>
    <row r="8" spans="2:9" ht="19.5" customHeight="1" thickBot="1">
      <c r="B8" s="9" t="s">
        <v>3</v>
      </c>
      <c r="C8" s="7">
        <f>Hoja2!I8</f>
        <v>538679.08</v>
      </c>
      <c r="D8" s="7">
        <v>288295.38</v>
      </c>
      <c r="E8" s="7">
        <v>984908.31</v>
      </c>
      <c r="F8" s="7">
        <v>2134550.64</v>
      </c>
      <c r="G8" s="7">
        <v>2450423.99</v>
      </c>
      <c r="H8" s="7">
        <v>2386838.18</v>
      </c>
      <c r="I8" s="26"/>
    </row>
    <row r="9" spans="2:9" ht="19.5" customHeight="1" thickBot="1">
      <c r="B9" s="9" t="s">
        <v>39</v>
      </c>
      <c r="C9" s="35">
        <f>Hoja2!I9</f>
        <v>-3.71</v>
      </c>
      <c r="D9" s="7">
        <v>-0.86</v>
      </c>
      <c r="E9" s="7">
        <v>74.85</v>
      </c>
      <c r="F9" s="7">
        <v>7.33</v>
      </c>
      <c r="G9" s="7">
        <v>5.35</v>
      </c>
      <c r="H9" s="7">
        <v>26.57</v>
      </c>
      <c r="I9" s="26"/>
    </row>
    <row r="10" spans="2:9" ht="19.5" customHeight="1" thickBot="1">
      <c r="B10" s="9" t="s">
        <v>13</v>
      </c>
      <c r="C10" s="7">
        <f aca="true" t="shared" si="0" ref="C10:H10">(C8/(C22*C15))*365</f>
        <v>9.188010048803312</v>
      </c>
      <c r="D10" s="7">
        <f t="shared" si="0"/>
        <v>4.292662112522996</v>
      </c>
      <c r="E10" s="7">
        <f t="shared" si="0"/>
        <v>11.063541264477978</v>
      </c>
      <c r="F10" s="7">
        <f t="shared" si="0"/>
        <v>31.01172705598911</v>
      </c>
      <c r="G10" s="7">
        <f t="shared" si="0"/>
        <v>34.59689030274835</v>
      </c>
      <c r="H10" s="7">
        <f t="shared" si="0"/>
        <v>17.889984144208864</v>
      </c>
      <c r="I10" s="26"/>
    </row>
    <row r="11" spans="2:9" ht="19.5" customHeight="1" thickBot="1">
      <c r="B11" s="9" t="s">
        <v>14</v>
      </c>
      <c r="C11" s="7">
        <f>Hoja2!I10</f>
        <v>729.162404806492</v>
      </c>
      <c r="D11" s="7">
        <f>D14/D15</f>
        <v>868.5613355766535</v>
      </c>
      <c r="E11" s="7">
        <f>E14/E15</f>
        <v>798.9951098400327</v>
      </c>
      <c r="F11" s="7">
        <f>F14/F15</f>
        <v>644.2810030187944</v>
      </c>
      <c r="G11" s="7">
        <f>G14/G15</f>
        <v>614.6555254570133</v>
      </c>
      <c r="H11" s="7">
        <f>H14/H15</f>
        <v>760.0597754052985</v>
      </c>
      <c r="I11" s="26"/>
    </row>
    <row r="12" spans="2:9" ht="19.5" customHeight="1" thickBot="1">
      <c r="B12" s="9" t="s">
        <v>12</v>
      </c>
      <c r="C12" s="7">
        <f>Hoja2!I11</f>
        <v>549.7240141229713</v>
      </c>
      <c r="D12" s="7">
        <f>D7/D15</f>
        <v>355.66218683651806</v>
      </c>
      <c r="E12" s="7">
        <f>E7/E15</f>
        <v>177.39826487318896</v>
      </c>
      <c r="F12" s="7">
        <f>F7/F15</f>
        <v>257.60491706430355</v>
      </c>
      <c r="G12" s="7">
        <f>G7/G15</f>
        <v>348.57747364773155</v>
      </c>
      <c r="H12" s="7">
        <f>H7/H15</f>
        <v>444.16496777382366</v>
      </c>
      <c r="I12" s="26"/>
    </row>
    <row r="13" spans="2:9" ht="19.5" customHeight="1" thickBot="1">
      <c r="B13" s="9" t="s">
        <v>24</v>
      </c>
      <c r="C13" s="7">
        <f>Hoja2!I12</f>
        <v>0.9</v>
      </c>
      <c r="D13" s="7">
        <v>0.9</v>
      </c>
      <c r="E13" s="7">
        <v>0.93</v>
      </c>
      <c r="F13" s="7">
        <v>0.9</v>
      </c>
      <c r="G13" s="7">
        <v>0.87</v>
      </c>
      <c r="H13" s="7">
        <v>0.9</v>
      </c>
      <c r="I13" s="26"/>
    </row>
    <row r="14" spans="2:9" ht="19.5" customHeight="1" thickBot="1">
      <c r="B14" s="9" t="s">
        <v>16</v>
      </c>
      <c r="C14" s="14">
        <f>Hoja2!I13</f>
        <v>18689890.76</v>
      </c>
      <c r="D14" s="14">
        <v>21681896.62</v>
      </c>
      <c r="E14" s="14">
        <v>25423225.4</v>
      </c>
      <c r="F14" s="14">
        <v>19848364.86</v>
      </c>
      <c r="G14" s="14">
        <v>21283676.88</v>
      </c>
      <c r="H14" s="14">
        <v>38443823.44</v>
      </c>
      <c r="I14" s="27"/>
    </row>
    <row r="15" spans="2:9" ht="19.5" customHeight="1" thickBot="1">
      <c r="B15" s="9" t="s">
        <v>15</v>
      </c>
      <c r="C15" s="15">
        <f>Hoja2!I14</f>
        <v>25632</v>
      </c>
      <c r="D15" s="15">
        <v>24963</v>
      </c>
      <c r="E15" s="15">
        <v>31819</v>
      </c>
      <c r="F15" s="15">
        <v>30807</v>
      </c>
      <c r="G15" s="15">
        <v>34627</v>
      </c>
      <c r="H15" s="15">
        <v>50580</v>
      </c>
      <c r="I15" s="28"/>
    </row>
    <row r="16" ht="19.5" customHeight="1">
      <c r="I16" s="29"/>
    </row>
    <row r="17" spans="2:9" ht="19.5" customHeight="1" thickBot="1">
      <c r="B17" s="1" t="s">
        <v>51</v>
      </c>
      <c r="C17" s="1"/>
      <c r="I17" s="29"/>
    </row>
    <row r="18" spans="2:9" ht="19.5" customHeight="1" thickBot="1">
      <c r="B18" s="2" t="s">
        <v>0</v>
      </c>
      <c r="C18" s="10" t="s">
        <v>18</v>
      </c>
      <c r="D18" s="10" t="s">
        <v>19</v>
      </c>
      <c r="E18" s="10" t="s">
        <v>20</v>
      </c>
      <c r="F18" s="10" t="s">
        <v>49</v>
      </c>
      <c r="G18" s="31" t="s">
        <v>21</v>
      </c>
      <c r="H18" s="31" t="s">
        <v>41</v>
      </c>
      <c r="I18" s="25"/>
    </row>
    <row r="19" spans="2:9" ht="19.5" customHeight="1" thickBot="1">
      <c r="B19" s="9" t="s">
        <v>5</v>
      </c>
      <c r="C19" s="6">
        <f>Hoja2!I18</f>
        <v>0.63</v>
      </c>
      <c r="D19" s="3">
        <v>0.63</v>
      </c>
      <c r="E19" s="6">
        <v>0.64</v>
      </c>
      <c r="F19" s="6">
        <v>0.56</v>
      </c>
      <c r="G19" s="6">
        <v>0.64</v>
      </c>
      <c r="H19" s="6">
        <v>0.59</v>
      </c>
      <c r="I19" s="26"/>
    </row>
    <row r="20" spans="1:10" ht="19.5" customHeight="1" thickBot="1">
      <c r="A20" s="12"/>
      <c r="B20" s="13" t="s">
        <v>17</v>
      </c>
      <c r="C20" s="7">
        <f>Hoja2!I19</f>
        <v>960751.92</v>
      </c>
      <c r="D20" s="38">
        <v>382230.04</v>
      </c>
      <c r="E20" s="37">
        <v>1577803.19</v>
      </c>
      <c r="F20" s="37">
        <v>399832.05</v>
      </c>
      <c r="G20" s="37">
        <v>4075269.43</v>
      </c>
      <c r="H20" s="37">
        <v>-2896789.72</v>
      </c>
      <c r="I20" s="30"/>
      <c r="J20" s="12"/>
    </row>
    <row r="21" spans="2:9" ht="19.5" customHeight="1" thickBot="1">
      <c r="B21" s="9" t="s">
        <v>6</v>
      </c>
      <c r="C21" s="7">
        <f>Hoja2!I20</f>
        <v>568.6119263967357</v>
      </c>
      <c r="D21" s="4">
        <f>15844201.15/D15</f>
        <v>634.7074129711974</v>
      </c>
      <c r="E21" s="7">
        <f>17887118.2/E15</f>
        <v>562.1521166598573</v>
      </c>
      <c r="F21" s="7">
        <f>14877107.06/F15</f>
        <v>482.91320349271274</v>
      </c>
      <c r="G21" s="7">
        <f>17773454.59/G15</f>
        <v>513.2831198197938</v>
      </c>
      <c r="H21" s="7">
        <f>28792650.95/H15</f>
        <v>569.2497222222222</v>
      </c>
      <c r="I21" s="26"/>
    </row>
    <row r="22" spans="2:9" ht="19.5" customHeight="1" thickBot="1">
      <c r="B22" s="9" t="s">
        <v>7</v>
      </c>
      <c r="C22" s="7">
        <f>Hoja2!I21</f>
        <v>834.8703128901373</v>
      </c>
      <c r="D22" s="4">
        <v>981.99</v>
      </c>
      <c r="E22" s="7">
        <f>32493351.32/E15</f>
        <v>1021.1933536566203</v>
      </c>
      <c r="F22" s="7">
        <v>815.5</v>
      </c>
      <c r="G22" s="7">
        <v>746.59</v>
      </c>
      <c r="H22" s="7">
        <v>962.78</v>
      </c>
      <c r="I22" s="26"/>
    </row>
    <row r="23" spans="2:9" ht="19.5" customHeight="1" thickBot="1">
      <c r="B23" s="9" t="s">
        <v>8</v>
      </c>
      <c r="C23" s="7">
        <f>Hoja2!I22</f>
        <v>93.69009168227217</v>
      </c>
      <c r="D23" s="4">
        <v>79.24</v>
      </c>
      <c r="E23" s="7">
        <f>1314644.9/E15</f>
        <v>41.31634872246142</v>
      </c>
      <c r="F23" s="7">
        <v>86.26</v>
      </c>
      <c r="G23" s="7">
        <v>0.03</v>
      </c>
      <c r="H23" s="7">
        <v>143.53</v>
      </c>
      <c r="I23" s="26"/>
    </row>
    <row r="24" spans="2:9" ht="19.5" customHeight="1" thickBot="1">
      <c r="B24" s="9" t="s">
        <v>9</v>
      </c>
      <c r="C24" s="7">
        <f>Hoja2!I23</f>
        <v>55.03</v>
      </c>
      <c r="D24" s="4">
        <v>55.58</v>
      </c>
      <c r="E24" s="7">
        <v>42.56</v>
      </c>
      <c r="F24" s="7">
        <v>104.19</v>
      </c>
      <c r="G24" s="7">
        <v>0.15</v>
      </c>
      <c r="H24" s="7">
        <v>0.14</v>
      </c>
      <c r="I24" s="26"/>
    </row>
    <row r="25" spans="2:9" ht="19.5" customHeight="1" thickBot="1">
      <c r="B25" s="9" t="s">
        <v>10</v>
      </c>
      <c r="C25" s="7">
        <f>Hoja2!I24</f>
        <v>5764441.58</v>
      </c>
      <c r="D25" s="4">
        <v>5221957.3</v>
      </c>
      <c r="E25" s="7">
        <v>17360892.87</v>
      </c>
      <c r="F25" s="7">
        <v>17712048.58</v>
      </c>
      <c r="G25" s="7">
        <v>26243164.68</v>
      </c>
      <c r="H25" s="7">
        <v>23016735.74</v>
      </c>
      <c r="I25" s="26"/>
    </row>
    <row r="26" spans="2:9" ht="19.5" customHeight="1" thickBot="1">
      <c r="B26" s="9" t="s">
        <v>22</v>
      </c>
      <c r="C26" s="8">
        <f>Hoja2!I25</f>
        <v>226.16296217827997</v>
      </c>
      <c r="D26" s="5">
        <f>D25/D15</f>
        <v>209.18789007731442</v>
      </c>
      <c r="E26" s="8">
        <f>E25/E15</f>
        <v>545.6140315534743</v>
      </c>
      <c r="F26" s="8">
        <f>F25/F15</f>
        <v>574.9358451001395</v>
      </c>
      <c r="G26" s="8">
        <f>G25/G15</f>
        <v>757.881557166373</v>
      </c>
      <c r="H26" s="8">
        <f>H25/H15</f>
        <v>455.0560644523527</v>
      </c>
      <c r="I26" s="26"/>
    </row>
    <row r="31" ht="13.5" thickBot="1"/>
    <row r="32" spans="2:9" ht="12.75">
      <c r="B32" s="17" t="s">
        <v>25</v>
      </c>
      <c r="C32" s="18"/>
      <c r="D32" s="18"/>
      <c r="E32" s="18"/>
      <c r="F32" s="18"/>
      <c r="G32" s="18"/>
      <c r="H32" s="18"/>
      <c r="I32" s="19"/>
    </row>
    <row r="33" spans="2:9" ht="12.75">
      <c r="B33" s="20" t="s">
        <v>26</v>
      </c>
      <c r="C33" s="16"/>
      <c r="D33" s="16"/>
      <c r="E33" s="16"/>
      <c r="F33" s="16"/>
      <c r="G33" s="16"/>
      <c r="H33" s="16"/>
      <c r="I33" s="21"/>
    </row>
    <row r="34" spans="2:9" ht="12.75">
      <c r="B34" s="20" t="s">
        <v>40</v>
      </c>
      <c r="C34" s="16"/>
      <c r="D34" s="16"/>
      <c r="E34" s="16"/>
      <c r="F34" s="16"/>
      <c r="G34" s="16"/>
      <c r="H34" s="16"/>
      <c r="I34" s="21"/>
    </row>
    <row r="35" spans="2:9" ht="12.75">
      <c r="B35" s="20" t="s">
        <v>27</v>
      </c>
      <c r="C35" s="16"/>
      <c r="D35" s="16"/>
      <c r="E35" s="16"/>
      <c r="F35" s="16"/>
      <c r="G35" s="16"/>
      <c r="H35" s="16"/>
      <c r="I35" s="21"/>
    </row>
    <row r="36" spans="2:9" ht="12.75">
      <c r="B36" s="20" t="s">
        <v>28</v>
      </c>
      <c r="C36" s="16"/>
      <c r="D36" s="16"/>
      <c r="E36" s="16"/>
      <c r="F36" s="16"/>
      <c r="G36" s="16"/>
      <c r="H36" s="16"/>
      <c r="I36" s="21"/>
    </row>
    <row r="37" spans="2:9" ht="12.75">
      <c r="B37" s="20" t="s">
        <v>38</v>
      </c>
      <c r="C37" s="16"/>
      <c r="D37" s="16"/>
      <c r="E37" s="16"/>
      <c r="F37" s="16"/>
      <c r="G37" s="16"/>
      <c r="H37" s="16"/>
      <c r="I37" s="21"/>
    </row>
    <row r="38" spans="2:9" ht="12.75">
      <c r="B38" s="20" t="s">
        <v>29</v>
      </c>
      <c r="C38" s="16"/>
      <c r="D38" s="16"/>
      <c r="E38" s="16"/>
      <c r="F38" s="16"/>
      <c r="G38" s="16"/>
      <c r="H38" s="16"/>
      <c r="I38" s="21"/>
    </row>
    <row r="39" spans="2:9" ht="12.75">
      <c r="B39" s="20" t="s">
        <v>30</v>
      </c>
      <c r="C39" s="16"/>
      <c r="D39" s="16"/>
      <c r="E39" s="16"/>
      <c r="F39" s="16"/>
      <c r="G39" s="16"/>
      <c r="H39" s="16"/>
      <c r="I39" s="21"/>
    </row>
    <row r="40" spans="2:9" ht="12.75">
      <c r="B40" s="20" t="s">
        <v>31</v>
      </c>
      <c r="C40" s="16"/>
      <c r="D40" s="16"/>
      <c r="E40" s="16"/>
      <c r="F40" s="16"/>
      <c r="G40" s="16"/>
      <c r="H40" s="16"/>
      <c r="I40" s="21"/>
    </row>
    <row r="41" spans="2:9" ht="12.75">
      <c r="B41" s="20" t="s">
        <v>32</v>
      </c>
      <c r="C41" s="16"/>
      <c r="D41" s="16"/>
      <c r="E41" s="16"/>
      <c r="F41" s="16"/>
      <c r="G41" s="16"/>
      <c r="H41" s="16"/>
      <c r="I41" s="21"/>
    </row>
    <row r="42" spans="2:9" ht="12.75">
      <c r="B42" s="20" t="s">
        <v>33</v>
      </c>
      <c r="C42" s="16"/>
      <c r="D42" s="16"/>
      <c r="E42" s="16"/>
      <c r="F42" s="16"/>
      <c r="G42" s="16"/>
      <c r="H42" s="16"/>
      <c r="I42" s="21"/>
    </row>
    <row r="43" spans="2:9" ht="12.75">
      <c r="B43" s="20" t="s">
        <v>34</v>
      </c>
      <c r="C43" s="16"/>
      <c r="D43" s="16"/>
      <c r="E43" s="16"/>
      <c r="F43" s="16"/>
      <c r="G43" s="16"/>
      <c r="H43" s="16"/>
      <c r="I43" s="21"/>
    </row>
    <row r="44" spans="2:9" ht="12.75">
      <c r="B44" s="20" t="s">
        <v>35</v>
      </c>
      <c r="C44" s="16"/>
      <c r="D44" s="16"/>
      <c r="E44" s="16"/>
      <c r="F44" s="16"/>
      <c r="G44" s="16"/>
      <c r="H44" s="16"/>
      <c r="I44" s="21"/>
    </row>
    <row r="45" spans="2:9" ht="12.75">
      <c r="B45" s="20" t="s">
        <v>36</v>
      </c>
      <c r="C45" s="16"/>
      <c r="D45" s="16"/>
      <c r="E45" s="16"/>
      <c r="F45" s="16"/>
      <c r="G45" s="16"/>
      <c r="H45" s="16"/>
      <c r="I45" s="21"/>
    </row>
    <row r="46" spans="2:9" ht="13.5" thickBot="1">
      <c r="B46" s="22" t="s">
        <v>37</v>
      </c>
      <c r="C46" s="23"/>
      <c r="D46" s="23"/>
      <c r="E46" s="23"/>
      <c r="F46" s="23"/>
      <c r="G46" s="23"/>
      <c r="H46" s="23"/>
      <c r="I46" s="2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D28"/>
  <sheetViews>
    <sheetView zoomScalePageLayoutView="0" workbookViewId="0" topLeftCell="A7">
      <selection activeCell="B1" sqref="B1:D28"/>
    </sheetView>
  </sheetViews>
  <sheetFormatPr defaultColWidth="11.421875" defaultRowHeight="12.75"/>
  <cols>
    <col min="2" max="2" width="45.8515625" style="0" customWidth="1"/>
    <col min="3" max="3" width="29.8515625" style="0" customWidth="1"/>
  </cols>
  <sheetData>
    <row r="3" ht="13.5" thickBot="1"/>
    <row r="4" spans="2:3" ht="15.75" thickBot="1">
      <c r="B4" s="32" t="s">
        <v>42</v>
      </c>
      <c r="C4" s="33">
        <v>2016</v>
      </c>
    </row>
    <row r="5" spans="2:3" ht="15.75" thickBot="1">
      <c r="B5" s="34" t="s">
        <v>43</v>
      </c>
      <c r="C5" s="6">
        <v>7425285.57</v>
      </c>
    </row>
    <row r="6" spans="2:3" ht="15.75" thickBot="1">
      <c r="B6" s="34" t="s">
        <v>44</v>
      </c>
      <c r="C6" s="36">
        <f>C5/21873454.49</f>
        <v>0.3394656099426205</v>
      </c>
    </row>
    <row r="23" ht="13.5" thickBot="1"/>
    <row r="24" spans="2:4" ht="12.75">
      <c r="B24" s="17" t="s">
        <v>45</v>
      </c>
      <c r="C24" s="18"/>
      <c r="D24" s="19"/>
    </row>
    <row r="25" spans="2:4" ht="12.75">
      <c r="B25" s="20" t="s">
        <v>46</v>
      </c>
      <c r="C25" s="16"/>
      <c r="D25" s="21"/>
    </row>
    <row r="26" spans="2:4" ht="12.75">
      <c r="B26" s="20" t="s">
        <v>47</v>
      </c>
      <c r="C26" s="16"/>
      <c r="D26" s="21"/>
    </row>
    <row r="27" spans="2:4" ht="12.75">
      <c r="B27" s="20" t="s">
        <v>48</v>
      </c>
      <c r="C27" s="16"/>
      <c r="D27" s="21"/>
    </row>
    <row r="28" spans="2:4" ht="13.5" thickBot="1">
      <c r="B28" s="22"/>
      <c r="C28" s="23"/>
      <c r="D28" s="2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de Miguel Astorga</dc:creator>
  <cp:keywords/>
  <dc:description/>
  <cp:lastModifiedBy>Francisco Javier de Miguel Astorga</cp:lastModifiedBy>
  <cp:lastPrinted>2018-03-15T12:34:26Z</cp:lastPrinted>
  <dcterms:created xsi:type="dcterms:W3CDTF">2013-02-07T07:36:07Z</dcterms:created>
  <dcterms:modified xsi:type="dcterms:W3CDTF">2018-03-15T12:34:51Z</dcterms:modified>
  <cp:category/>
  <cp:version/>
  <cp:contentType/>
  <cp:contentStatus/>
</cp:coreProperties>
</file>